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xr:revisionPtr revIDLastSave="0" documentId="8_{ADEF8FFA-4BDC-43D0-A0C3-739884954B38}" xr6:coauthVersionLast="47" xr6:coauthVersionMax="47" xr10:uidLastSave="{00000000-0000-0000-0000-000000000000}"/>
  <bookViews>
    <workbookView xWindow="1520" yWindow="1520" windowWidth="19710" windowHeight="17670" xr2:uid="{0AB11BD9-1069-3740-BCB6-AF91D75306AA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G38" i="1"/>
  <c r="H35" i="1"/>
  <c r="G35" i="1"/>
  <c r="G34" i="1"/>
  <c r="H34" i="1" s="1"/>
  <c r="G33" i="1"/>
  <c r="H33" i="1" s="1"/>
  <c r="H39" i="1" s="1"/>
  <c r="H40" i="1" s="1"/>
  <c r="G25" i="1"/>
  <c r="H25" i="1" s="1"/>
  <c r="G24" i="1"/>
  <c r="H24" i="1" s="1"/>
  <c r="G23" i="1"/>
  <c r="H23" i="1" s="1"/>
  <c r="G21" i="1"/>
  <c r="H21" i="1" s="1"/>
  <c r="G20" i="1"/>
  <c r="H20" i="1" s="1"/>
  <c r="H19" i="1"/>
  <c r="G19" i="1"/>
  <c r="G18" i="1"/>
  <c r="H18" i="1" s="1"/>
  <c r="G17" i="1"/>
  <c r="H17" i="1" s="1"/>
  <c r="G16" i="1"/>
  <c r="H16" i="1" s="1"/>
  <c r="G15" i="1"/>
  <c r="H15" i="1" s="1"/>
  <c r="E14" i="1"/>
  <c r="G14" i="1" s="1"/>
  <c r="H14" i="1" s="1"/>
  <c r="H13" i="1"/>
  <c r="G13" i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H28" i="1" s="1"/>
  <c r="I28" i="1" l="1"/>
  <c r="I42" i="1" s="1"/>
  <c r="I43" i="1" s="1"/>
  <c r="H42" i="1"/>
  <c r="H43" i="1" s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vorisekjk</author>
  </authors>
  <commentList>
    <comment ref="I28" authorId="0" shapeId="0" xr:uid="{A0B7CAC4-DE1A-484E-8722-B2F26335959A}">
      <text>
        <r>
          <rPr>
            <sz val="9"/>
            <color indexed="81"/>
            <rFont val="Tahoma"/>
            <charset val="1"/>
          </rPr>
          <t xml:space="preserve">Jednorázové náklady on-premise varianty bez nákladů, které vznikají i při cloudové variantě
</t>
        </r>
      </text>
    </comment>
  </commentList>
</comments>
</file>

<file path=xl/sharedStrings.xml><?xml version="1.0" encoding="utf-8"?>
<sst xmlns="http://schemas.openxmlformats.org/spreadsheetml/2006/main" count="80" uniqueCount="60">
  <si>
    <t>Pořízení infrastruktury</t>
  </si>
  <si>
    <t>Popis položky</t>
  </si>
  <si>
    <t>Počet jednotek</t>
  </si>
  <si>
    <t>Cena nákupní bez DPH</t>
  </si>
  <si>
    <t>Běžná marže</t>
  </si>
  <si>
    <t>Cena prodejní bez DPH</t>
  </si>
  <si>
    <t>Cena prodejní včetně DPH</t>
  </si>
  <si>
    <t>Server HW</t>
  </si>
  <si>
    <t>navíc 1 SSD disk  + RAID 5</t>
  </si>
  <si>
    <t>Server licence Microsoft</t>
  </si>
  <si>
    <t>5 clientu OS licence</t>
  </si>
  <si>
    <t>Variantně licencování na jádra 2 CORE</t>
  </si>
  <si>
    <t xml:space="preserve">Server zálohy </t>
  </si>
  <si>
    <t>NAS SYNOLOGY např DS223 Disk Station - zálohy</t>
  </si>
  <si>
    <t xml:space="preserve">Záložní zdroj FSP UPS FSP FP 1500 1500VA </t>
  </si>
  <si>
    <t>Základní bezpečnost</t>
  </si>
  <si>
    <t>licence Eset na 5 roků</t>
  </si>
  <si>
    <t>Firewall HW -USG FLEX 50AX záruka 5 roků</t>
  </si>
  <si>
    <t>Jednorázová instalace</t>
  </si>
  <si>
    <t>Instalace HW v prostředí zákazníka</t>
  </si>
  <si>
    <t>Instalace OS, SQL</t>
  </si>
  <si>
    <t xml:space="preserve">Předpokládaná životnost 5 roků. Tehnologie nesplňuje všechny legislativní požadavky hlavně z oblasti bezpečnosti. </t>
  </si>
  <si>
    <t>Celkem jednorázové náklady PORIZENI INFRASTRUKTURY</t>
  </si>
  <si>
    <t>Životnost technologie a licencí v letech</t>
  </si>
  <si>
    <t>Provoz infrastruktury</t>
  </si>
  <si>
    <t>Služby IT administrátor</t>
  </si>
  <si>
    <t>Údržba HW - diskového prostoru</t>
  </si>
  <si>
    <t>Údržba OS (aktualizace OS, Eset, FW)</t>
  </si>
  <si>
    <t>Údržba kontrola záloh</t>
  </si>
  <si>
    <t>Energie</t>
  </si>
  <si>
    <t>Nárůst spotřeby energie spotřeba 250 W/5 KčkWh</t>
  </si>
  <si>
    <t>Obec bude muset řešit:</t>
  </si>
  <si>
    <t xml:space="preserve"> výběrové řízení na HW, OS, schvalovací proces přes radu a zastupitelstvo</t>
  </si>
  <si>
    <t>bude muset najít firmu na dodávku a údržbu HW</t>
  </si>
  <si>
    <t>Server:  ( 2+2) jádra+ 16 GB RAM 2 disky 480 GB</t>
  </si>
  <si>
    <t>Licence WIN serveru OEM Standard  2025</t>
  </si>
  <si>
    <t>Internetová přípojka</t>
  </si>
  <si>
    <t>Přípojení na internet</t>
  </si>
  <si>
    <t>Fáze č.1: příprava prostředí na obci HW, OS</t>
  </si>
  <si>
    <t xml:space="preserve">Napojení Serveru AD do LAN, GPO </t>
  </si>
  <si>
    <t>Antivir ESET serverová licence + 5 CLNT (ESET Project Complete)</t>
  </si>
  <si>
    <t>SQL Server 2022 Standard edice</t>
  </si>
  <si>
    <t>CSP SQL Server 1 USER CAL </t>
  </si>
  <si>
    <t>Bezpečnostní licence  (Ceny licence pro Zyxel USG 50) na pět let</t>
  </si>
  <si>
    <t>?</t>
  </si>
  <si>
    <t>Zabezpečení serverovny</t>
  </si>
  <si>
    <t>Náklady na serverovnu (zabezpečení, vzduchotechnika, požární zabezpečení, atd.</t>
  </si>
  <si>
    <t>Office licence serverová pro DKS (licence na 60 měsíců)</t>
  </si>
  <si>
    <t>Připojení na CMS</t>
  </si>
  <si>
    <t>Celkem za 5 let</t>
  </si>
  <si>
    <t>Náklady obce Živanice na obnovu HW</t>
  </si>
  <si>
    <t>Měsíční náklady s životností 5 rok činí:</t>
  </si>
  <si>
    <t>2 TB disk SATA - pro zálohy</t>
  </si>
  <si>
    <t>Celkem za rok</t>
  </si>
  <si>
    <t>Přepočtené měsíční náklady s životností 5 rok činí:</t>
  </si>
  <si>
    <t>Nezapočteno, protože obdobné náklady budou potřeba i u cloudové varianty</t>
  </si>
  <si>
    <t>x</t>
  </si>
  <si>
    <t>navíc 16 GB RAM (celkem 32 GB)</t>
  </si>
  <si>
    <t>bude muset řešit zabezpečení prostor, případně stavební úpravy</t>
  </si>
  <si>
    <t>Celkové investiční a provozní náklady za 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</si>
</sst>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2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FF0000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3" fillId="3" borderId="1" xfId="0" applyFont="1" applyFill="1" applyBorder="1"/>
    <xf numFmtId="0" fontId="0" fillId="3" borderId="2" xfId="0" applyFill="1" applyBorder="1"/>
    <xf numFmtId="0" fontId="4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8" xfId="0" applyBorder="1"/>
    <xf numFmtId="9" fontId="0" fillId="0" borderId="8" xfId="0" applyNumberFormat="1" applyBorder="1"/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17" xfId="0" applyBorder="1"/>
    <xf numFmtId="0" fontId="2" fillId="0" borderId="17" xfId="0" applyFont="1" applyBorder="1"/>
    <xf numFmtId="0" fontId="0" fillId="0" borderId="0" xfId="0" applyAlignment="1">
      <alignment horizontal="center" vertical="center" wrapText="1"/>
    </xf>
    <xf numFmtId="0" fontId="7" fillId="0" borderId="8" xfId="0" applyFont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17" xfId="0" applyFont="1" applyBorder="1"/>
    <xf numFmtId="0" fontId="0" fillId="4" borderId="8" xfId="0" applyFill="1" applyBorder="1"/>
    <xf numFmtId="9" fontId="0" fillId="4" borderId="8" xfId="0" applyNumberFormat="1" applyFill="1" applyBorder="1"/>
    <xf numFmtId="164" fontId="0" fillId="0" borderId="0" xfId="1" applyNumberFormat="1" applyFont="1"/>
    <xf numFmtId="164" fontId="0" fillId="3" borderId="2" xfId="1" applyNumberFormat="1" applyFont="1" applyFill="1" applyBorder="1"/>
    <xf numFmtId="164" fontId="0" fillId="3" borderId="3" xfId="1" applyNumberFormat="1" applyFont="1" applyFill="1" applyBorder="1"/>
    <xf numFmtId="164" fontId="5" fillId="0" borderId="5" xfId="1" applyNumberFormat="1" applyFont="1" applyBorder="1" applyAlignment="1">
      <alignment horizontal="center" vertical="center" wrapText="1"/>
    </xf>
    <xf numFmtId="164" fontId="5" fillId="0" borderId="6" xfId="1" applyNumberFormat="1" applyFont="1" applyBorder="1" applyAlignment="1">
      <alignment horizontal="center" vertical="center" wrapText="1"/>
    </xf>
    <xf numFmtId="164" fontId="0" fillId="0" borderId="8" xfId="1" applyNumberFormat="1" applyFont="1" applyBorder="1"/>
    <xf numFmtId="164" fontId="0" fillId="0" borderId="9" xfId="1" applyNumberFormat="1" applyFont="1" applyBorder="1"/>
    <xf numFmtId="164" fontId="0" fillId="4" borderId="8" xfId="1" applyNumberFormat="1" applyFont="1" applyFill="1" applyBorder="1"/>
    <xf numFmtId="164" fontId="0" fillId="0" borderId="0" xfId="1" applyNumberFormat="1" applyFont="1" applyAlignment="1">
      <alignment horizontal="center" wrapText="1"/>
    </xf>
    <xf numFmtId="164" fontId="0" fillId="0" borderId="15" xfId="1" applyNumberFormat="1" applyFont="1" applyBorder="1"/>
    <xf numFmtId="164" fontId="0" fillId="0" borderId="17" xfId="1" applyNumberFormat="1" applyFont="1" applyBorder="1"/>
    <xf numFmtId="164" fontId="0" fillId="0" borderId="18" xfId="1" applyNumberFormat="1" applyFont="1" applyBorder="1"/>
    <xf numFmtId="164" fontId="2" fillId="0" borderId="18" xfId="1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/>
    <xf numFmtId="164" fontId="0" fillId="0" borderId="2" xfId="1" applyNumberFormat="1" applyFont="1" applyBorder="1"/>
    <xf numFmtId="164" fontId="8" fillId="0" borderId="15" xfId="1" applyNumberFormat="1" applyFont="1" applyBorder="1"/>
    <xf numFmtId="164" fontId="5" fillId="0" borderId="20" xfId="1" applyNumberFormat="1" applyFont="1" applyBorder="1" applyAlignment="1">
      <alignment horizontal="center" vertical="center" wrapText="1"/>
    </xf>
    <xf numFmtId="164" fontId="0" fillId="0" borderId="21" xfId="1" applyNumberFormat="1" applyFont="1" applyBorder="1"/>
    <xf numFmtId="164" fontId="0" fillId="4" borderId="21" xfId="1" applyNumberFormat="1" applyFont="1" applyFill="1" applyBorder="1"/>
    <xf numFmtId="164" fontId="0" fillId="0" borderId="0" xfId="1" applyNumberFormat="1" applyFont="1" applyBorder="1" applyAlignment="1">
      <alignment horizontal="center" wrapText="1"/>
    </xf>
    <xf numFmtId="164" fontId="9" fillId="0" borderId="0" xfId="1" applyNumberFormat="1" applyFont="1" applyBorder="1"/>
    <xf numFmtId="164" fontId="0" fillId="0" borderId="0" xfId="1" applyNumberFormat="1" applyFont="1" applyBorder="1" applyAlignment="1">
      <alignment horizontal="right" wrapText="1"/>
    </xf>
    <xf numFmtId="164" fontId="2" fillId="0" borderId="17" xfId="1" applyNumberFormat="1" applyFont="1" applyFill="1" applyBorder="1"/>
    <xf numFmtId="0" fontId="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64" fontId="9" fillId="0" borderId="0" xfId="0" applyNumberFormat="1" applyFont="1"/>
    <xf numFmtId="164" fontId="9" fillId="2" borderId="0" xfId="0" applyNumberFormat="1" applyFont="1" applyFill="1"/>
    <xf numFmtId="164" fontId="9" fillId="0" borderId="15" xfId="1" applyNumberFormat="1" applyFont="1" applyFill="1" applyBorder="1"/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108B3-EA9E-E44C-BE8D-780622788803}">
  <dimension ref="A1:I60"/>
  <sheetViews>
    <sheetView tabSelected="1" topLeftCell="A9" zoomScaleNormal="100" workbookViewId="0">
      <selection activeCell="J24" sqref="J24"/>
    </sheetView>
  </sheetViews>
  <sheetFormatPr defaultColWidth="11" defaultRowHeight="16" x14ac:dyDescent="0.4"/>
  <cols>
    <col min="1" max="1" width="12.33203125" customWidth="1"/>
    <col min="3" max="3" width="79.08203125" bestFit="1" customWidth="1"/>
    <col min="7" max="8" width="11" style="25"/>
  </cols>
  <sheetData>
    <row r="1" spans="1:9" ht="23.5" x14ac:dyDescent="0.55000000000000004">
      <c r="A1" s="1" t="s">
        <v>50</v>
      </c>
      <c r="B1" s="1"/>
    </row>
    <row r="2" spans="1:9" ht="16.5" thickBot="1" x14ac:dyDescent="0.45"/>
    <row r="3" spans="1:9" ht="16.5" thickBot="1" x14ac:dyDescent="0.45">
      <c r="A3" s="3" t="s">
        <v>38</v>
      </c>
      <c r="B3" s="4"/>
      <c r="C3" s="4"/>
      <c r="D3" s="4"/>
      <c r="E3" s="4"/>
      <c r="F3" s="4"/>
      <c r="G3" s="26"/>
      <c r="H3" s="27"/>
    </row>
    <row r="4" spans="1:9" ht="16.5" thickBot="1" x14ac:dyDescent="0.45"/>
    <row r="5" spans="1:9" ht="52.5" x14ac:dyDescent="0.4">
      <c r="A5" s="60" t="s">
        <v>0</v>
      </c>
      <c r="B5" s="6"/>
      <c r="C5" s="6" t="s">
        <v>1</v>
      </c>
      <c r="D5" s="7" t="s">
        <v>2</v>
      </c>
      <c r="E5" s="7" t="s">
        <v>3</v>
      </c>
      <c r="F5" s="7" t="s">
        <v>4</v>
      </c>
      <c r="G5" s="28" t="s">
        <v>5</v>
      </c>
      <c r="H5" s="43" t="s">
        <v>6</v>
      </c>
      <c r="I5" s="50" t="s">
        <v>55</v>
      </c>
    </row>
    <row r="6" spans="1:9" x14ac:dyDescent="0.4">
      <c r="A6" s="61"/>
      <c r="B6" s="66" t="s">
        <v>7</v>
      </c>
      <c r="C6" s="9" t="s">
        <v>34</v>
      </c>
      <c r="D6" s="9">
        <v>1</v>
      </c>
      <c r="E6" s="9">
        <v>41900</v>
      </c>
      <c r="F6" s="10">
        <v>0.1</v>
      </c>
      <c r="G6" s="30">
        <f>(D6*E6) +((D6*E6)*F6)</f>
        <v>46090</v>
      </c>
      <c r="H6" s="44">
        <f>G6*1.21</f>
        <v>55768.9</v>
      </c>
      <c r="I6" s="51"/>
    </row>
    <row r="7" spans="1:9" x14ac:dyDescent="0.4">
      <c r="A7" s="61"/>
      <c r="B7" s="66"/>
      <c r="C7" s="9" t="s">
        <v>8</v>
      </c>
      <c r="D7" s="9">
        <v>1</v>
      </c>
      <c r="E7" s="9">
        <v>4256</v>
      </c>
      <c r="F7" s="10">
        <v>0.1</v>
      </c>
      <c r="G7" s="30">
        <f t="shared" ref="G7:G25" si="0">(D7*E7) +((D7*E7)*F7)</f>
        <v>4681.6000000000004</v>
      </c>
      <c r="H7" s="44">
        <f t="shared" ref="H7:H25" si="1">G7*1.21</f>
        <v>5664.7359999999999</v>
      </c>
      <c r="I7" s="51"/>
    </row>
    <row r="8" spans="1:9" x14ac:dyDescent="0.4">
      <c r="A8" s="61"/>
      <c r="B8" s="66"/>
      <c r="C8" s="9" t="s">
        <v>57</v>
      </c>
      <c r="D8" s="9">
        <v>1</v>
      </c>
      <c r="E8" s="9">
        <v>3054</v>
      </c>
      <c r="F8" s="10">
        <v>0.1</v>
      </c>
      <c r="G8" s="30">
        <f t="shared" si="0"/>
        <v>3359.4</v>
      </c>
      <c r="H8" s="44">
        <f t="shared" si="1"/>
        <v>4064.8739999999998</v>
      </c>
      <c r="I8" s="51"/>
    </row>
    <row r="9" spans="1:9" x14ac:dyDescent="0.4">
      <c r="A9" s="61"/>
      <c r="B9" s="66" t="s">
        <v>9</v>
      </c>
      <c r="C9" s="23" t="s">
        <v>35</v>
      </c>
      <c r="D9" s="23">
        <v>1</v>
      </c>
      <c r="E9" s="23">
        <v>26799</v>
      </c>
      <c r="F9" s="24">
        <v>0.03</v>
      </c>
      <c r="G9" s="32">
        <f t="shared" si="0"/>
        <v>27602.97</v>
      </c>
      <c r="H9" s="45">
        <f t="shared" si="1"/>
        <v>33399.593699999998</v>
      </c>
      <c r="I9" s="51"/>
    </row>
    <row r="10" spans="1:9" x14ac:dyDescent="0.4">
      <c r="A10" s="61"/>
      <c r="B10" s="66"/>
      <c r="C10" s="23" t="s">
        <v>10</v>
      </c>
      <c r="D10" s="23">
        <v>1</v>
      </c>
      <c r="E10" s="23">
        <v>6859</v>
      </c>
      <c r="F10" s="24">
        <v>0.03</v>
      </c>
      <c r="G10" s="32">
        <f t="shared" si="0"/>
        <v>7064.77</v>
      </c>
      <c r="H10" s="45">
        <f t="shared" si="1"/>
        <v>8548.3716999999997</v>
      </c>
      <c r="I10" s="51"/>
    </row>
    <row r="11" spans="1:9" x14ac:dyDescent="0.4">
      <c r="A11" s="61"/>
      <c r="B11" s="66"/>
      <c r="C11" s="23" t="s">
        <v>41</v>
      </c>
      <c r="D11" s="23">
        <v>1</v>
      </c>
      <c r="E11" s="23">
        <v>31936</v>
      </c>
      <c r="F11" s="23">
        <v>0</v>
      </c>
      <c r="G11" s="32">
        <f t="shared" si="0"/>
        <v>31936</v>
      </c>
      <c r="H11" s="45">
        <f t="shared" si="1"/>
        <v>38642.559999999998</v>
      </c>
      <c r="I11" s="51"/>
    </row>
    <row r="12" spans="1:9" x14ac:dyDescent="0.4">
      <c r="A12" s="61"/>
      <c r="B12" s="66"/>
      <c r="C12" s="23" t="s">
        <v>42</v>
      </c>
      <c r="D12" s="23">
        <v>5</v>
      </c>
      <c r="E12" s="23">
        <v>7700</v>
      </c>
      <c r="F12" s="23">
        <v>0</v>
      </c>
      <c r="G12" s="32">
        <f t="shared" si="0"/>
        <v>38500</v>
      </c>
      <c r="H12" s="45">
        <f t="shared" si="1"/>
        <v>46585</v>
      </c>
      <c r="I12" s="51"/>
    </row>
    <row r="13" spans="1:9" x14ac:dyDescent="0.4">
      <c r="A13" s="61"/>
      <c r="B13" s="66"/>
      <c r="C13" s="9" t="s">
        <v>11</v>
      </c>
      <c r="D13" s="9">
        <v>0</v>
      </c>
      <c r="E13" s="9">
        <v>96500</v>
      </c>
      <c r="F13" s="9">
        <v>0</v>
      </c>
      <c r="G13" s="30">
        <f t="shared" si="0"/>
        <v>0</v>
      </c>
      <c r="H13" s="44">
        <f t="shared" si="1"/>
        <v>0</v>
      </c>
      <c r="I13" s="51"/>
    </row>
    <row r="14" spans="1:9" x14ac:dyDescent="0.4">
      <c r="A14" s="61"/>
      <c r="B14" s="66"/>
      <c r="C14" s="9" t="s">
        <v>47</v>
      </c>
      <c r="D14" s="9">
        <v>60</v>
      </c>
      <c r="E14" s="9">
        <f>30*25</f>
        <v>750</v>
      </c>
      <c r="F14" s="9">
        <v>0</v>
      </c>
      <c r="G14" s="30">
        <f t="shared" si="0"/>
        <v>45000</v>
      </c>
      <c r="H14" s="44">
        <f t="shared" si="1"/>
        <v>54450</v>
      </c>
      <c r="I14" s="51" t="s">
        <v>56</v>
      </c>
    </row>
    <row r="15" spans="1:9" x14ac:dyDescent="0.4">
      <c r="A15" s="61"/>
      <c r="B15" s="66" t="s">
        <v>12</v>
      </c>
      <c r="C15" s="9" t="s">
        <v>13</v>
      </c>
      <c r="D15" s="9">
        <v>1</v>
      </c>
      <c r="E15" s="9">
        <v>5973</v>
      </c>
      <c r="F15" s="9">
        <v>0</v>
      </c>
      <c r="G15" s="30">
        <f t="shared" si="0"/>
        <v>5973</v>
      </c>
      <c r="H15" s="44">
        <f t="shared" si="1"/>
        <v>7227.33</v>
      </c>
      <c r="I15" s="51"/>
    </row>
    <row r="16" spans="1:9" x14ac:dyDescent="0.4">
      <c r="A16" s="61"/>
      <c r="B16" s="66"/>
      <c r="C16" s="9" t="s">
        <v>52</v>
      </c>
      <c r="D16" s="9">
        <v>2</v>
      </c>
      <c r="E16" s="9">
        <v>4256</v>
      </c>
      <c r="F16" s="10">
        <v>0.1</v>
      </c>
      <c r="G16" s="30">
        <f t="shared" si="0"/>
        <v>9363.2000000000007</v>
      </c>
      <c r="H16" s="44">
        <f t="shared" si="1"/>
        <v>11329.472</v>
      </c>
      <c r="I16" s="51"/>
    </row>
    <row r="17" spans="1:9" x14ac:dyDescent="0.4">
      <c r="A17" s="61"/>
      <c r="B17" s="66"/>
      <c r="C17" s="9" t="s">
        <v>14</v>
      </c>
      <c r="D17" s="9">
        <v>1</v>
      </c>
      <c r="E17" s="9">
        <v>2688</v>
      </c>
      <c r="F17" s="10">
        <v>0.1</v>
      </c>
      <c r="G17" s="30">
        <f t="shared" si="0"/>
        <v>2956.8</v>
      </c>
      <c r="H17" s="44">
        <f t="shared" si="1"/>
        <v>3577.7280000000001</v>
      </c>
      <c r="I17" s="51"/>
    </row>
    <row r="18" spans="1:9" x14ac:dyDescent="0.4">
      <c r="A18" s="61"/>
      <c r="B18" s="56" t="s">
        <v>15</v>
      </c>
      <c r="C18" s="9" t="s">
        <v>40</v>
      </c>
      <c r="D18" s="9">
        <v>1</v>
      </c>
      <c r="E18" s="9">
        <v>7175</v>
      </c>
      <c r="F18" s="9">
        <v>0</v>
      </c>
      <c r="G18" s="30">
        <f t="shared" si="0"/>
        <v>7175</v>
      </c>
      <c r="H18" s="44">
        <f t="shared" si="1"/>
        <v>8681.75</v>
      </c>
      <c r="I18" s="51" t="s">
        <v>56</v>
      </c>
    </row>
    <row r="19" spans="1:9" x14ac:dyDescent="0.4">
      <c r="A19" s="61"/>
      <c r="B19" s="57"/>
      <c r="C19" s="9" t="s">
        <v>16</v>
      </c>
      <c r="D19" s="9">
        <v>2</v>
      </c>
      <c r="E19" s="9">
        <v>7175</v>
      </c>
      <c r="F19" s="9">
        <v>0</v>
      </c>
      <c r="G19" s="30">
        <f t="shared" si="0"/>
        <v>14350</v>
      </c>
      <c r="H19" s="44">
        <f t="shared" si="1"/>
        <v>17363.5</v>
      </c>
      <c r="I19" s="51" t="s">
        <v>56</v>
      </c>
    </row>
    <row r="20" spans="1:9" x14ac:dyDescent="0.4">
      <c r="A20" s="61"/>
      <c r="B20" s="57"/>
      <c r="C20" s="9" t="s">
        <v>17</v>
      </c>
      <c r="D20" s="9">
        <v>1</v>
      </c>
      <c r="E20" s="9">
        <v>8790</v>
      </c>
      <c r="F20" s="9">
        <v>0</v>
      </c>
      <c r="G20" s="30">
        <f t="shared" si="0"/>
        <v>8790</v>
      </c>
      <c r="H20" s="44">
        <f t="shared" si="1"/>
        <v>10635.9</v>
      </c>
      <c r="I20" s="51"/>
    </row>
    <row r="21" spans="1:9" x14ac:dyDescent="0.4">
      <c r="A21" s="61"/>
      <c r="B21" s="58"/>
      <c r="C21" s="9" t="s">
        <v>43</v>
      </c>
      <c r="D21" s="9">
        <v>5</v>
      </c>
      <c r="E21" s="9">
        <v>1690</v>
      </c>
      <c r="F21" s="9">
        <v>0</v>
      </c>
      <c r="G21" s="30">
        <f t="shared" si="0"/>
        <v>8450</v>
      </c>
      <c r="H21" s="44">
        <f t="shared" si="1"/>
        <v>10224.5</v>
      </c>
      <c r="I21" s="51"/>
    </row>
    <row r="22" spans="1:9" ht="24" x14ac:dyDescent="0.4">
      <c r="A22" s="61"/>
      <c r="B22" s="12" t="s">
        <v>45</v>
      </c>
      <c r="C22" s="9" t="s">
        <v>46</v>
      </c>
      <c r="D22" s="9">
        <v>1</v>
      </c>
      <c r="E22" s="9" t="s">
        <v>44</v>
      </c>
      <c r="F22" s="9" t="s">
        <v>44</v>
      </c>
      <c r="G22" s="30" t="s">
        <v>44</v>
      </c>
      <c r="H22" s="44" t="s">
        <v>44</v>
      </c>
      <c r="I22" s="52"/>
    </row>
    <row r="23" spans="1:9" x14ac:dyDescent="0.4">
      <c r="A23" s="61"/>
      <c r="B23" s="56" t="s">
        <v>18</v>
      </c>
      <c r="C23" s="9" t="s">
        <v>19</v>
      </c>
      <c r="D23" s="9">
        <v>8</v>
      </c>
      <c r="E23" s="9">
        <v>1000</v>
      </c>
      <c r="F23" s="9">
        <v>0</v>
      </c>
      <c r="G23" s="30">
        <f t="shared" si="0"/>
        <v>8000</v>
      </c>
      <c r="H23" s="44">
        <f t="shared" si="1"/>
        <v>9680</v>
      </c>
      <c r="I23" s="51"/>
    </row>
    <row r="24" spans="1:9" x14ac:dyDescent="0.4">
      <c r="A24" s="61"/>
      <c r="B24" s="57"/>
      <c r="C24" s="9" t="s">
        <v>20</v>
      </c>
      <c r="D24" s="9">
        <v>8</v>
      </c>
      <c r="E24" s="9">
        <v>1000</v>
      </c>
      <c r="F24" s="9">
        <v>0</v>
      </c>
      <c r="G24" s="30">
        <f t="shared" si="0"/>
        <v>8000</v>
      </c>
      <c r="H24" s="44">
        <f t="shared" si="1"/>
        <v>9680</v>
      </c>
      <c r="I24" s="51"/>
    </row>
    <row r="25" spans="1:9" x14ac:dyDescent="0.4">
      <c r="A25" s="61"/>
      <c r="B25" s="58"/>
      <c r="C25" s="9" t="s">
        <v>39</v>
      </c>
      <c r="D25" s="9">
        <v>8</v>
      </c>
      <c r="E25" s="9">
        <v>1000</v>
      </c>
      <c r="F25" s="9">
        <v>0</v>
      </c>
      <c r="G25" s="30">
        <f t="shared" si="0"/>
        <v>8000</v>
      </c>
      <c r="H25" s="44">
        <f t="shared" si="1"/>
        <v>9680</v>
      </c>
      <c r="I25" s="51"/>
    </row>
    <row r="26" spans="1:9" x14ac:dyDescent="0.4">
      <c r="A26" s="61"/>
      <c r="B26" s="59" t="s">
        <v>21</v>
      </c>
      <c r="C26" s="59"/>
      <c r="D26" s="59"/>
      <c r="E26" s="59"/>
      <c r="F26" s="59"/>
      <c r="G26" s="59"/>
      <c r="H26" s="59"/>
    </row>
    <row r="27" spans="1:9" x14ac:dyDescent="0.4">
      <c r="A27" s="61"/>
      <c r="B27" s="14"/>
      <c r="C27" s="14"/>
      <c r="D27" s="14"/>
      <c r="E27" s="14"/>
      <c r="F27" s="14"/>
      <c r="G27" s="33"/>
      <c r="H27" s="46"/>
    </row>
    <row r="28" spans="1:9" x14ac:dyDescent="0.4">
      <c r="A28" s="61"/>
      <c r="B28" s="14"/>
      <c r="C28" s="2" t="s">
        <v>22</v>
      </c>
      <c r="H28" s="47">
        <f>SUM(H6:H25)</f>
        <v>345204.21539999999</v>
      </c>
      <c r="I28" s="53">
        <f>H28-H14-H18-H19</f>
        <v>264708.96539999999</v>
      </c>
    </row>
    <row r="29" spans="1:9" x14ac:dyDescent="0.4">
      <c r="A29" s="61"/>
      <c r="B29" s="14"/>
      <c r="C29" s="15" t="s">
        <v>23</v>
      </c>
      <c r="D29" s="14"/>
      <c r="E29" s="14"/>
      <c r="F29" s="14"/>
      <c r="G29" s="33"/>
      <c r="H29" s="48">
        <v>5</v>
      </c>
    </row>
    <row r="30" spans="1:9" ht="16.5" thickBot="1" x14ac:dyDescent="0.45">
      <c r="A30" s="62"/>
      <c r="B30" s="16"/>
      <c r="C30" s="17" t="s">
        <v>51</v>
      </c>
      <c r="D30" s="16"/>
      <c r="E30" s="16"/>
      <c r="F30" s="16"/>
      <c r="G30" s="35"/>
      <c r="H30" s="49">
        <f>H28/H29/12</f>
        <v>5753.403589999999</v>
      </c>
    </row>
    <row r="31" spans="1:9" ht="16.5" thickBot="1" x14ac:dyDescent="0.45">
      <c r="A31" s="18"/>
      <c r="C31" s="2"/>
    </row>
    <row r="32" spans="1:9" ht="21" x14ac:dyDescent="0.4">
      <c r="A32" s="60" t="s">
        <v>24</v>
      </c>
      <c r="B32" s="6"/>
      <c r="C32" s="6" t="s">
        <v>1</v>
      </c>
      <c r="D32" s="7" t="s">
        <v>2</v>
      </c>
      <c r="E32" s="7" t="s">
        <v>3</v>
      </c>
      <c r="F32" s="7" t="s">
        <v>4</v>
      </c>
      <c r="G32" s="28" t="s">
        <v>5</v>
      </c>
      <c r="H32" s="29" t="s">
        <v>6</v>
      </c>
    </row>
    <row r="33" spans="1:9" x14ac:dyDescent="0.4">
      <c r="A33" s="61"/>
      <c r="B33" s="56" t="s">
        <v>25</v>
      </c>
      <c r="C33" s="19" t="s">
        <v>26</v>
      </c>
      <c r="D33" s="9">
        <v>1</v>
      </c>
      <c r="E33" s="9">
        <v>850</v>
      </c>
      <c r="F33" s="9">
        <v>0</v>
      </c>
      <c r="G33" s="30">
        <f t="shared" ref="G33:G38" si="2">(D33*E33) +((D33*E33)*F33)</f>
        <v>850</v>
      </c>
      <c r="H33" s="31">
        <f t="shared" ref="H33:H38" si="3">G33*1.21</f>
        <v>1028.5</v>
      </c>
    </row>
    <row r="34" spans="1:9" x14ac:dyDescent="0.4">
      <c r="A34" s="61"/>
      <c r="B34" s="57"/>
      <c r="C34" s="19" t="s">
        <v>27</v>
      </c>
      <c r="D34" s="9">
        <v>5</v>
      </c>
      <c r="E34" s="9">
        <v>850</v>
      </c>
      <c r="F34" s="9">
        <v>0</v>
      </c>
      <c r="G34" s="30">
        <f t="shared" si="2"/>
        <v>4250</v>
      </c>
      <c r="H34" s="31">
        <f t="shared" si="3"/>
        <v>5142.5</v>
      </c>
    </row>
    <row r="35" spans="1:9" x14ac:dyDescent="0.4">
      <c r="A35" s="61"/>
      <c r="B35" s="57"/>
      <c r="C35" s="19" t="s">
        <v>28</v>
      </c>
      <c r="D35" s="9">
        <v>1</v>
      </c>
      <c r="E35" s="9">
        <v>850</v>
      </c>
      <c r="F35" s="9">
        <v>0</v>
      </c>
      <c r="G35" s="30">
        <f t="shared" si="2"/>
        <v>850</v>
      </c>
      <c r="H35" s="31">
        <f t="shared" si="3"/>
        <v>1028.5</v>
      </c>
      <c r="I35" s="13"/>
    </row>
    <row r="36" spans="1:9" x14ac:dyDescent="0.4">
      <c r="A36" s="61"/>
      <c r="B36" s="11" t="s">
        <v>48</v>
      </c>
      <c r="C36" s="11" t="s">
        <v>48</v>
      </c>
      <c r="D36" s="9">
        <v>1</v>
      </c>
      <c r="E36" s="9" t="s">
        <v>44</v>
      </c>
      <c r="F36" s="9" t="s">
        <v>44</v>
      </c>
      <c r="G36" s="30" t="s">
        <v>44</v>
      </c>
      <c r="H36" s="31" t="s">
        <v>44</v>
      </c>
      <c r="I36" s="13"/>
    </row>
    <row r="37" spans="1:9" ht="24" x14ac:dyDescent="0.4">
      <c r="A37" s="61"/>
      <c r="B37" s="11" t="s">
        <v>36</v>
      </c>
      <c r="C37" s="19" t="s">
        <v>37</v>
      </c>
      <c r="D37" s="9">
        <v>1</v>
      </c>
      <c r="E37" s="9" t="s">
        <v>44</v>
      </c>
      <c r="F37" s="9" t="s">
        <v>44</v>
      </c>
      <c r="G37" s="30" t="s">
        <v>44</v>
      </c>
      <c r="H37" s="31" t="s">
        <v>44</v>
      </c>
      <c r="I37" s="13"/>
    </row>
    <row r="38" spans="1:9" x14ac:dyDescent="0.4">
      <c r="A38" s="61"/>
      <c r="B38" s="8" t="s">
        <v>29</v>
      </c>
      <c r="C38" s="19" t="s">
        <v>30</v>
      </c>
      <c r="D38" s="9">
        <v>1</v>
      </c>
      <c r="E38" s="9">
        <v>930</v>
      </c>
      <c r="F38" s="9">
        <v>0</v>
      </c>
      <c r="G38" s="30">
        <f t="shared" si="2"/>
        <v>930</v>
      </c>
      <c r="H38" s="31">
        <f t="shared" si="3"/>
        <v>1125.3</v>
      </c>
      <c r="I38" s="13"/>
    </row>
    <row r="39" spans="1:9" x14ac:dyDescent="0.4">
      <c r="A39" s="61"/>
      <c r="C39" s="2" t="s">
        <v>53</v>
      </c>
      <c r="H39" s="42">
        <f>SUM(H33:H38)</f>
        <v>8324.7999999999993</v>
      </c>
    </row>
    <row r="40" spans="1:9" ht="16.5" thickBot="1" x14ac:dyDescent="0.45">
      <c r="A40" s="62"/>
      <c r="B40" s="16"/>
      <c r="C40" s="17" t="s">
        <v>49</v>
      </c>
      <c r="D40" s="16"/>
      <c r="E40" s="16"/>
      <c r="F40" s="16"/>
      <c r="G40" s="35"/>
      <c r="H40" s="37">
        <f>H39*5</f>
        <v>41624</v>
      </c>
    </row>
    <row r="41" spans="1:9" ht="16.5" thickBot="1" x14ac:dyDescent="0.45">
      <c r="A41" s="38"/>
      <c r="B41" s="39"/>
      <c r="C41" s="40"/>
      <c r="D41" s="39"/>
      <c r="E41" s="39"/>
      <c r="F41" s="39"/>
      <c r="G41" s="41"/>
      <c r="H41" s="41"/>
    </row>
    <row r="42" spans="1:9" x14ac:dyDescent="0.4">
      <c r="A42" s="20"/>
      <c r="C42" s="2" t="s">
        <v>59</v>
      </c>
      <c r="H42" s="55">
        <f>H28+H40</f>
        <v>386828.21539999999</v>
      </c>
      <c r="I42" s="54">
        <f>I28+H40</f>
        <v>306332.96539999999</v>
      </c>
    </row>
    <row r="43" spans="1:9" ht="16.5" thickBot="1" x14ac:dyDescent="0.45">
      <c r="A43" s="16"/>
      <c r="B43" s="16"/>
      <c r="C43" s="17" t="s">
        <v>54</v>
      </c>
      <c r="D43" s="16"/>
      <c r="E43" s="16"/>
      <c r="F43" s="16"/>
      <c r="G43" s="35"/>
      <c r="H43" s="37">
        <f>H42/60</f>
        <v>6447.1369233333335</v>
      </c>
      <c r="I43" s="53">
        <f>I42/60</f>
        <v>5105.5494233333329</v>
      </c>
    </row>
    <row r="44" spans="1:9" x14ac:dyDescent="0.4">
      <c r="A44" s="20"/>
      <c r="C44" s="2"/>
    </row>
    <row r="45" spans="1:9" x14ac:dyDescent="0.4">
      <c r="A45" s="20"/>
      <c r="C45" s="2"/>
    </row>
    <row r="46" spans="1:9" x14ac:dyDescent="0.4">
      <c r="A46" s="63"/>
      <c r="B46" s="64" t="s">
        <v>31</v>
      </c>
      <c r="C46" s="64"/>
      <c r="D46" s="64"/>
      <c r="E46" s="64"/>
      <c r="F46" s="64"/>
      <c r="G46" s="64"/>
      <c r="H46" s="65"/>
    </row>
    <row r="47" spans="1:9" x14ac:dyDescent="0.4">
      <c r="A47" s="61"/>
      <c r="B47" t="s">
        <v>32</v>
      </c>
      <c r="C47" s="2"/>
      <c r="H47" s="34"/>
    </row>
    <row r="48" spans="1:9" x14ac:dyDescent="0.4">
      <c r="A48" s="61"/>
      <c r="B48" t="s">
        <v>33</v>
      </c>
      <c r="C48" s="2"/>
      <c r="H48" s="34"/>
    </row>
    <row r="49" spans="1:8" x14ac:dyDescent="0.4">
      <c r="A49" s="61"/>
      <c r="B49" t="s">
        <v>58</v>
      </c>
      <c r="C49" s="2"/>
      <c r="H49" s="34"/>
    </row>
    <row r="50" spans="1:8" x14ac:dyDescent="0.4">
      <c r="A50" s="61"/>
      <c r="B50" s="5"/>
      <c r="C50" s="2"/>
      <c r="H50" s="34"/>
    </row>
    <row r="51" spans="1:8" ht="16.5" thickBot="1" x14ac:dyDescent="0.45">
      <c r="A51" s="62"/>
      <c r="B51" s="22"/>
      <c r="C51" s="17"/>
      <c r="D51" s="16"/>
      <c r="E51" s="16"/>
      <c r="F51" s="16"/>
      <c r="G51" s="35"/>
      <c r="H51" s="36"/>
    </row>
    <row r="53" spans="1:8" x14ac:dyDescent="0.4">
      <c r="A53" s="2"/>
    </row>
    <row r="54" spans="1:8" x14ac:dyDescent="0.4">
      <c r="C54" s="5"/>
    </row>
    <row r="60" spans="1:8" x14ac:dyDescent="0.4">
      <c r="A60" s="21"/>
    </row>
  </sheetData>
  <mergeCells count="11">
    <mergeCell ref="B23:B25"/>
    <mergeCell ref="B26:H26"/>
    <mergeCell ref="A32:A40"/>
    <mergeCell ref="B33:B35"/>
    <mergeCell ref="A46:A51"/>
    <mergeCell ref="B46:H46"/>
    <mergeCell ref="A5:A30"/>
    <mergeCell ref="B6:B8"/>
    <mergeCell ref="B9:B14"/>
    <mergeCell ref="B15:B17"/>
    <mergeCell ref="B18:B2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Pokorný</dc:creator>
  <cp:lastModifiedBy>Ulrychová Helena</cp:lastModifiedBy>
  <dcterms:created xsi:type="dcterms:W3CDTF">2025-05-14T11:14:00Z</dcterms:created>
  <dcterms:modified xsi:type="dcterms:W3CDTF">2025-11-18T11:04:55Z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2025-08-20T15:12:12Z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5b6b85cd-44ef-4d66-86d4-603dd2160780</vt:lpwstr>
  </property>
  <property fmtid="{D5CDD505-2E9C-101B-9397-08002B2CF9AE}" pid="7" name="MSIP_Label_defa4170-0d19-0005-0004-bc88714345d2_ActionId">
    <vt:lpwstr>543f1b5f-0075-43ac-88a1-4e90b525053e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